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edraper\Downloads\"/>
    </mc:Choice>
  </mc:AlternateContent>
  <xr:revisionPtr revIDLastSave="0" documentId="13_ncr:1_{060E5B34-EF55-4B05-8979-8D6020D1B6E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E41" i="1"/>
  <c r="F41" i="1"/>
  <c r="G41" i="1"/>
  <c r="C41" i="1"/>
  <c r="C39" i="1"/>
  <c r="C38" i="1"/>
  <c r="D38" i="1"/>
  <c r="E38" i="1"/>
  <c r="F38" i="1"/>
  <c r="D20" i="1"/>
  <c r="E20" i="1"/>
  <c r="F20" i="1"/>
  <c r="G20" i="1"/>
  <c r="C16" i="1"/>
  <c r="C20" i="1" s="1"/>
  <c r="C11" i="1" l="1"/>
  <c r="C18" i="1" l="1"/>
  <c r="C21" i="1" s="1"/>
  <c r="C30" i="1" s="1"/>
  <c r="C31" i="1" s="1"/>
  <c r="C32" i="1" s="1"/>
  <c r="G39" i="1"/>
  <c r="F39" i="1"/>
  <c r="E39" i="1"/>
  <c r="D39" i="1"/>
  <c r="D22" i="1" l="1"/>
  <c r="E22" i="1" s="1"/>
  <c r="F22" i="1" s="1"/>
  <c r="G22" i="1" s="1"/>
  <c r="D11" i="1"/>
  <c r="E11" i="1" l="1"/>
  <c r="D18" i="1"/>
  <c r="D21" i="1" s="1"/>
  <c r="F11" i="1" l="1"/>
  <c r="D30" i="1"/>
  <c r="E18" i="1"/>
  <c r="E21" i="1" s="1"/>
  <c r="C33" i="1"/>
  <c r="D31" i="1" l="1"/>
  <c r="D32" i="1" s="1"/>
  <c r="G11" i="1"/>
  <c r="F18" i="1"/>
  <c r="F21" i="1" s="1"/>
  <c r="E30" i="1"/>
  <c r="E31" i="1" s="1"/>
  <c r="E32" i="1" s="1"/>
  <c r="E33" i="1" s="1"/>
  <c r="D33" i="1" l="1"/>
  <c r="G18" i="1"/>
  <c r="G21" i="1" s="1"/>
  <c r="F30" i="1"/>
  <c r="G30" i="1" l="1"/>
  <c r="F31" i="1"/>
  <c r="F32" i="1" s="1"/>
  <c r="G31" i="1" l="1"/>
  <c r="G32" i="1" s="1"/>
  <c r="G33" i="1" s="1"/>
  <c r="H30" i="1"/>
  <c r="F33" i="1"/>
  <c r="H32" i="1" l="1"/>
  <c r="H33" i="1"/>
  <c r="H39" i="1"/>
  <c r="H41" i="1" s="1"/>
</calcChain>
</file>

<file path=xl/sharedStrings.xml><?xml version="1.0" encoding="utf-8"?>
<sst xmlns="http://schemas.openxmlformats.org/spreadsheetml/2006/main" count="68" uniqueCount="61">
  <si>
    <t>PersonnelCosts(Subtotal)</t>
  </si>
  <si>
    <t>F&amp;ACostRate</t>
  </si>
  <si>
    <t>Title of Project</t>
  </si>
  <si>
    <t>PI(s)</t>
  </si>
  <si>
    <t>Time Period</t>
  </si>
  <si>
    <t>FOA</t>
  </si>
  <si>
    <t>Agency/IC</t>
  </si>
  <si>
    <t>Key Personnel (named)</t>
  </si>
  <si>
    <t>Postdoc (named or tbd)</t>
  </si>
  <si>
    <t>Other (e.g., data analyst, interviewers, student assistants etc etc.)</t>
  </si>
  <si>
    <t>GSRs</t>
  </si>
  <si>
    <t>GSR Fee Remission</t>
  </si>
  <si>
    <t>Software licenses</t>
  </si>
  <si>
    <t>Domestic travel</t>
  </si>
  <si>
    <t>Foreign Travel</t>
  </si>
  <si>
    <t xml:space="preserve">Other    </t>
  </si>
  <si>
    <t>Computers for project</t>
  </si>
  <si>
    <t>Data collection costs</t>
  </si>
  <si>
    <t xml:space="preserve">etc. </t>
  </si>
  <si>
    <t xml:space="preserve"> </t>
  </si>
  <si>
    <t>Less GSR Fee remission</t>
  </si>
  <si>
    <t>Year 1</t>
  </si>
  <si>
    <t>PI Summer month</t>
  </si>
  <si>
    <t>Campus only</t>
  </si>
  <si>
    <t xml:space="preserve">Subaward amounts </t>
  </si>
  <si>
    <t>IDC</t>
  </si>
  <si>
    <t>TOTAL</t>
  </si>
  <si>
    <t xml:space="preserve">TOTAL GRANT </t>
  </si>
  <si>
    <t>Subaward auto idc</t>
  </si>
  <si>
    <t>Year 2</t>
  </si>
  <si>
    <t>Year 3</t>
  </si>
  <si>
    <t>Year 4</t>
  </si>
  <si>
    <t>Year 5</t>
  </si>
  <si>
    <t>Sample Draft Budget*</t>
  </si>
  <si>
    <t xml:space="preserve">For each year calculate how many academic year/summer months for faculty; calendar months for academic personnel and staff.  </t>
  </si>
  <si>
    <t>Salary caps:</t>
  </si>
  <si>
    <t>https://grants.nih.gov/policy-and-compliance/policy-topics/nih-fiscal-policies/salary-cap-summary</t>
  </si>
  <si>
    <t>Postdocs are represented and can't be below certain amounts but can be above grade</t>
  </si>
  <si>
    <t>FringeBenefits (PI)</t>
  </si>
  <si>
    <t>Fringe Benefits (Staff)</t>
  </si>
  <si>
    <t>Foreign travel must adhere to fly america act.  https://www.gsa.gov/policy-regulations/policy/travel-management-policy-overview/fly-america-act</t>
  </si>
  <si>
    <t>Tips</t>
  </si>
  <si>
    <t>Salaries and Wages</t>
  </si>
  <si>
    <t>https://spo.berkeley.edu/policy/benefits/benefits.html</t>
  </si>
  <si>
    <t xml:space="preserve">Go to the SPO website for benefit rates: </t>
  </si>
  <si>
    <t xml:space="preserve">1 GSI 25% step 3 AY 9 months, with CBR </t>
  </si>
  <si>
    <r>
      <rPr>
        <b/>
        <u/>
        <sz val="11"/>
        <color theme="10"/>
        <rFont val="Calibri"/>
        <family val="2"/>
        <scheme val="minor"/>
      </rPr>
      <t>GSR salaries</t>
    </r>
    <r>
      <rPr>
        <u/>
        <sz val="11"/>
        <color theme="10"/>
        <rFont val="Calibri"/>
        <family val="2"/>
        <scheme val="minor"/>
      </rPr>
      <t>: https://hr.berkeley.edu/labor/contracts/BX/current-rates</t>
    </r>
  </si>
  <si>
    <r>
      <rPr>
        <b/>
        <u/>
        <sz val="11"/>
        <color theme="10"/>
        <rFont val="Calibri"/>
        <family val="2"/>
        <scheme val="minor"/>
      </rPr>
      <t>Fee remissions:</t>
    </r>
    <r>
      <rPr>
        <u/>
        <sz val="11"/>
        <color theme="10"/>
        <rFont val="Calibri"/>
        <family val="2"/>
        <scheme val="minor"/>
      </rPr>
      <t xml:space="preserve"> https://registrar.berkeley.edu/tuition-fees-residency/tuition-fees/fee-schedule/</t>
    </r>
  </si>
  <si>
    <t>Fringe Benefits (GSR)</t>
  </si>
  <si>
    <t>2 semesters, no fringe benefits on this</t>
  </si>
  <si>
    <t>(e.g., airfare, $600, conf reg fee $400; hotel 3 nights $800; ground transportation $120; food $180) with a 3% inflation increase each year</t>
  </si>
  <si>
    <t>Data acquisition</t>
  </si>
  <si>
    <t>TOTAL FEDERAL DIRECT COSTS</t>
  </si>
  <si>
    <t>TOTAL FEDERAL F&amp;A</t>
  </si>
  <si>
    <t>F&amp;A Cost Base</t>
  </si>
  <si>
    <t>TOTAL COST</t>
  </si>
  <si>
    <t>Facilities &amp; Administrative Rate (aka Indirect Cost rate)</t>
  </si>
  <si>
    <t>Assuming one subaward spanning multiple years. Includes Sub's IDC</t>
  </si>
  <si>
    <t>IDC is only assessed on the first $25K direct costs of a sub</t>
  </si>
  <si>
    <t>Indirect rate of 60.5% on the first 25K. No IDC on the direct costs above $25K.</t>
  </si>
  <si>
    <t>Note: Always estimate on the high side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</si>
</sst>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0.0%"/>
    <numFmt numFmtId="171" formatCode="_([$$-409]* #,##0_);_([$$-409]* \(#,##0\);_([$$-409]* &quot;-&quot;??_);_(@_)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33CC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6" fontId="2" fillId="0" borderId="0" xfId="0" applyNumberFormat="1" applyFont="1"/>
    <xf numFmtId="0" fontId="2" fillId="0" borderId="0" xfId="0" applyFont="1"/>
    <xf numFmtId="6" fontId="0" fillId="0" borderId="0" xfId="0" applyNumberFormat="1"/>
    <xf numFmtId="8" fontId="0" fillId="0" borderId="0" xfId="0" applyNumberFormat="1"/>
    <xf numFmtId="0" fontId="4" fillId="0" borderId="0" xfId="2"/>
    <xf numFmtId="0" fontId="0" fillId="0" borderId="0" xfId="0" applyBorder="1"/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0" fillId="0" borderId="0" xfId="0" applyFont="1"/>
    <xf numFmtId="0" fontId="0" fillId="2" borderId="0" xfId="0" applyFont="1" applyFill="1"/>
    <xf numFmtId="6" fontId="5" fillId="0" borderId="0" xfId="0" applyNumberFormat="1" applyFont="1" applyAlignment="1">
      <alignment vertical="center"/>
    </xf>
    <xf numFmtId="164" fontId="5" fillId="0" borderId="0" xfId="0" applyNumberFormat="1" applyFont="1" applyAlignment="1">
      <alignment vertical="center"/>
    </xf>
    <xf numFmtId="0" fontId="7" fillId="0" borderId="0" xfId="0" applyFont="1"/>
    <xf numFmtId="0" fontId="8" fillId="0" borderId="0" xfId="0" applyFont="1"/>
    <xf numFmtId="6" fontId="6" fillId="0" borderId="0" xfId="0" applyNumberFormat="1" applyFont="1" applyAlignment="1">
      <alignment vertical="center"/>
    </xf>
    <xf numFmtId="6" fontId="9" fillId="0" borderId="0" xfId="0" applyNumberFormat="1" applyFont="1" applyAlignment="1">
      <alignment vertical="center"/>
    </xf>
    <xf numFmtId="171" fontId="0" fillId="0" borderId="0" xfId="1" applyNumberFormat="1" applyFont="1"/>
    <xf numFmtId="171" fontId="2" fillId="0" borderId="0" xfId="0" applyNumberFormat="1" applyFont="1"/>
    <xf numFmtId="171" fontId="1" fillId="0" borderId="0" xfId="1" applyNumberFormat="1" applyFont="1"/>
    <xf numFmtId="6" fontId="1" fillId="0" borderId="0" xfId="0" applyNumberFormat="1" applyFont="1"/>
    <xf numFmtId="0" fontId="1" fillId="0" borderId="0" xfId="0" applyFont="1" applyBorder="1"/>
    <xf numFmtId="0" fontId="11" fillId="0" borderId="0" xfId="0" applyFont="1"/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po.berkeley.edu/policy/benefits/benefits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hr.berkeley.edu/labor/contracts/BX/current-rates" TargetMode="External"/><Relationship Id="rId1" Type="http://schemas.openxmlformats.org/officeDocument/2006/relationships/hyperlink" Target="https://grants.nih.gov/policy-and-compliance/policy-topics/nih-fiscal-policies/salary-cap-summary" TargetMode="External"/><Relationship Id="rId6" Type="http://schemas.openxmlformats.org/officeDocument/2006/relationships/hyperlink" Target="https://controller.berkeley.edu/cga/award-management/subawards" TargetMode="External"/><Relationship Id="rId5" Type="http://schemas.openxmlformats.org/officeDocument/2006/relationships/hyperlink" Target="https://spo.berkeley.edu/policy/fa.html" TargetMode="External"/><Relationship Id="rId4" Type="http://schemas.openxmlformats.org/officeDocument/2006/relationships/hyperlink" Target="https://registrar.berkeley.edu/tuition-fees-residency/tuition-fees/fee-schedul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2"/>
  <sheetViews>
    <sheetView tabSelected="1" workbookViewId="0">
      <selection activeCell="D6" sqref="D6"/>
    </sheetView>
  </sheetViews>
  <sheetFormatPr defaultRowHeight="14.4" x14ac:dyDescent="0.3"/>
  <cols>
    <col min="2" max="2" width="25.44140625" customWidth="1"/>
    <col min="3" max="4" width="12.109375" bestFit="1" customWidth="1"/>
    <col min="5" max="5" width="10.5546875" customWidth="1"/>
    <col min="6" max="7" width="12.109375" bestFit="1" customWidth="1"/>
    <col min="8" max="8" width="9.88671875" bestFit="1" customWidth="1"/>
    <col min="13" max="13" width="17.33203125" customWidth="1"/>
    <col min="14" max="14" width="10.88671875" bestFit="1" customWidth="1"/>
  </cols>
  <sheetData>
    <row r="1" spans="1:14" ht="18" x14ac:dyDescent="0.35">
      <c r="A1" s="14" t="s">
        <v>33</v>
      </c>
    </row>
    <row r="2" spans="1:14" x14ac:dyDescent="0.3">
      <c r="B2" t="s">
        <v>3</v>
      </c>
      <c r="H2" s="7"/>
      <c r="I2" s="22"/>
      <c r="J2" s="7"/>
      <c r="K2" s="7"/>
      <c r="L2" s="7"/>
      <c r="M2" s="7"/>
    </row>
    <row r="3" spans="1:14" x14ac:dyDescent="0.3">
      <c r="B3" t="s">
        <v>4</v>
      </c>
      <c r="H3" s="7"/>
      <c r="I3" s="7"/>
      <c r="J3" s="7"/>
      <c r="K3" s="7"/>
      <c r="L3" s="7"/>
      <c r="M3" s="7"/>
    </row>
    <row r="4" spans="1:14" x14ac:dyDescent="0.3">
      <c r="B4" s="1" t="s">
        <v>2</v>
      </c>
      <c r="H4" s="7"/>
      <c r="I4" s="7"/>
      <c r="J4" s="7"/>
      <c r="K4" s="7"/>
      <c r="L4" s="7"/>
      <c r="M4" s="7"/>
    </row>
    <row r="5" spans="1:14" x14ac:dyDescent="0.3">
      <c r="B5" t="s">
        <v>5</v>
      </c>
      <c r="H5" s="7"/>
      <c r="I5" s="7"/>
      <c r="J5" s="7"/>
      <c r="K5" s="7"/>
      <c r="L5" s="7"/>
      <c r="M5" s="7"/>
    </row>
    <row r="6" spans="1:14" x14ac:dyDescent="0.3">
      <c r="B6" t="s">
        <v>6</v>
      </c>
      <c r="H6" s="7"/>
      <c r="I6" s="7"/>
      <c r="J6" s="7"/>
      <c r="K6" s="7"/>
      <c r="L6" s="7"/>
      <c r="M6" s="7"/>
    </row>
    <row r="7" spans="1:14" x14ac:dyDescent="0.3">
      <c r="H7" s="7"/>
      <c r="I7" s="7"/>
      <c r="J7" s="7"/>
      <c r="K7" s="7"/>
      <c r="L7" s="7"/>
      <c r="M7" s="7"/>
    </row>
    <row r="8" spans="1:14" x14ac:dyDescent="0.3">
      <c r="B8" s="23" t="s">
        <v>60</v>
      </c>
    </row>
    <row r="9" spans="1:14" x14ac:dyDescent="0.3">
      <c r="B9" s="8"/>
      <c r="C9" s="9" t="s">
        <v>21</v>
      </c>
      <c r="D9" s="9" t="s">
        <v>29</v>
      </c>
      <c r="E9" s="9" t="s">
        <v>30</v>
      </c>
      <c r="F9" s="9" t="s">
        <v>31</v>
      </c>
      <c r="G9" s="9" t="s">
        <v>32</v>
      </c>
      <c r="H9" s="10"/>
      <c r="I9" s="9" t="s">
        <v>41</v>
      </c>
    </row>
    <row r="10" spans="1:14" x14ac:dyDescent="0.3">
      <c r="B10" s="9" t="s">
        <v>42</v>
      </c>
      <c r="C10" s="10"/>
      <c r="D10" s="10"/>
      <c r="E10" s="10"/>
      <c r="F10" s="10"/>
      <c r="G10" s="10"/>
      <c r="H10" s="10"/>
      <c r="I10" s="15" t="s">
        <v>34</v>
      </c>
    </row>
    <row r="11" spans="1:14" x14ac:dyDescent="0.3">
      <c r="B11" s="11" t="s">
        <v>22</v>
      </c>
      <c r="C11" s="12">
        <f>225700/12</f>
        <v>18808.333333333332</v>
      </c>
      <c r="D11" s="12">
        <f>C11</f>
        <v>18808.333333333332</v>
      </c>
      <c r="E11" s="12">
        <f>D11</f>
        <v>18808.333333333332</v>
      </c>
      <c r="F11" s="12">
        <f>E11</f>
        <v>18808.333333333332</v>
      </c>
      <c r="G11" s="12">
        <f>F11</f>
        <v>18808.333333333332</v>
      </c>
      <c r="H11" s="10"/>
      <c r="I11" s="15" t="s">
        <v>35</v>
      </c>
      <c r="K11" s="6" t="s">
        <v>36</v>
      </c>
    </row>
    <row r="12" spans="1:14" x14ac:dyDescent="0.3">
      <c r="B12" s="8" t="s">
        <v>7</v>
      </c>
      <c r="C12" s="10"/>
      <c r="D12" s="10"/>
      <c r="E12" s="10"/>
      <c r="F12" s="10"/>
      <c r="G12" s="10"/>
      <c r="H12" s="10"/>
      <c r="I12" s="15" t="s">
        <v>23</v>
      </c>
      <c r="K12" t="s">
        <v>19</v>
      </c>
    </row>
    <row r="13" spans="1:14" x14ac:dyDescent="0.3">
      <c r="B13" s="8" t="s">
        <v>7</v>
      </c>
      <c r="C13" s="10"/>
      <c r="D13" s="10"/>
      <c r="E13" s="10"/>
      <c r="F13" s="10"/>
      <c r="G13" s="10"/>
      <c r="H13" s="10"/>
      <c r="I13" s="15" t="s">
        <v>23</v>
      </c>
    </row>
    <row r="14" spans="1:14" x14ac:dyDescent="0.3">
      <c r="B14" s="8" t="s">
        <v>8</v>
      </c>
      <c r="C14" s="10"/>
      <c r="D14" s="10"/>
      <c r="E14" s="10"/>
      <c r="F14" s="10"/>
      <c r="G14" s="10"/>
      <c r="H14" s="10"/>
      <c r="I14" s="15" t="s">
        <v>37</v>
      </c>
    </row>
    <row r="15" spans="1:14" x14ac:dyDescent="0.3">
      <c r="B15" s="8" t="s">
        <v>9</v>
      </c>
      <c r="C15" s="10"/>
      <c r="D15" s="10"/>
      <c r="E15" s="10"/>
      <c r="F15" s="10"/>
      <c r="G15" s="10"/>
      <c r="H15" s="10"/>
    </row>
    <row r="16" spans="1:14" x14ac:dyDescent="0.3">
      <c r="B16" s="8" t="s">
        <v>10</v>
      </c>
      <c r="C16" s="12">
        <f>(75190*0.25)*1.023</f>
        <v>19229.842499999999</v>
      </c>
      <c r="D16" s="10"/>
      <c r="E16" s="10"/>
      <c r="F16" s="10"/>
      <c r="G16" s="10"/>
      <c r="H16" s="10"/>
      <c r="I16" s="15" t="s">
        <v>45</v>
      </c>
      <c r="M16" s="6" t="s">
        <v>46</v>
      </c>
      <c r="N16" s="5"/>
    </row>
    <row r="17" spans="2:13" x14ac:dyDescent="0.3">
      <c r="B17" s="8" t="s">
        <v>11</v>
      </c>
      <c r="C17" s="12">
        <v>22568</v>
      </c>
      <c r="D17" s="10"/>
      <c r="E17" s="10"/>
      <c r="F17" s="10"/>
      <c r="G17" s="10"/>
      <c r="H17" s="10"/>
      <c r="I17" s="15" t="s">
        <v>49</v>
      </c>
      <c r="M17" s="6" t="s">
        <v>47</v>
      </c>
    </row>
    <row r="18" spans="2:13" x14ac:dyDescent="0.3">
      <c r="B18" s="8" t="s">
        <v>38</v>
      </c>
      <c r="C18" s="12">
        <f>C11*0.368</f>
        <v>6921.4666666666662</v>
      </c>
      <c r="D18" s="12">
        <f>C18</f>
        <v>6921.4666666666662</v>
      </c>
      <c r="E18" s="12">
        <f>D18</f>
        <v>6921.4666666666662</v>
      </c>
      <c r="F18" s="12">
        <f>E18</f>
        <v>6921.4666666666662</v>
      </c>
      <c r="G18" s="12">
        <f>F18</f>
        <v>6921.4666666666662</v>
      </c>
      <c r="H18" s="10"/>
      <c r="I18" s="15" t="s">
        <v>44</v>
      </c>
      <c r="M18" s="6" t="s">
        <v>43</v>
      </c>
    </row>
    <row r="19" spans="2:13" x14ac:dyDescent="0.3">
      <c r="B19" s="8" t="s">
        <v>39</v>
      </c>
      <c r="C19" s="12"/>
      <c r="D19" s="12"/>
      <c r="E19" s="12"/>
      <c r="F19" s="12"/>
      <c r="G19" s="12"/>
      <c r="H19" s="10"/>
      <c r="I19" s="15"/>
    </row>
    <row r="20" spans="2:13" x14ac:dyDescent="0.3">
      <c r="B20" s="8" t="s">
        <v>48</v>
      </c>
      <c r="C20" s="12">
        <f>C16*0.023</f>
        <v>442.28637749999996</v>
      </c>
      <c r="D20" s="12">
        <f t="shared" ref="D20:G20" si="0">D16*0.023</f>
        <v>0</v>
      </c>
      <c r="E20" s="12">
        <f t="shared" si="0"/>
        <v>0</v>
      </c>
      <c r="F20" s="12">
        <f t="shared" si="0"/>
        <v>0</v>
      </c>
      <c r="G20" s="12">
        <f t="shared" si="0"/>
        <v>0</v>
      </c>
      <c r="H20" s="10"/>
      <c r="I20" s="15"/>
    </row>
    <row r="21" spans="2:13" x14ac:dyDescent="0.3">
      <c r="B21" s="9" t="s">
        <v>0</v>
      </c>
      <c r="C21" s="16">
        <f>SUM(C11:C20)</f>
        <v>67969.928877499988</v>
      </c>
      <c r="D21" s="16">
        <f t="shared" ref="D21:G21" si="1">SUM(D11:D20)</f>
        <v>25729.8</v>
      </c>
      <c r="E21" s="16">
        <f t="shared" si="1"/>
        <v>25729.8</v>
      </c>
      <c r="F21" s="16">
        <f t="shared" si="1"/>
        <v>25729.8</v>
      </c>
      <c r="G21" s="16">
        <f t="shared" si="1"/>
        <v>25729.8</v>
      </c>
      <c r="H21" s="10"/>
    </row>
    <row r="22" spans="2:13" x14ac:dyDescent="0.3">
      <c r="B22" s="8" t="s">
        <v>13</v>
      </c>
      <c r="C22" s="12">
        <v>4850</v>
      </c>
      <c r="D22" s="12">
        <f>4850*1.03</f>
        <v>4995.5</v>
      </c>
      <c r="E22" s="12">
        <f>D22*1.03</f>
        <v>5145.3649999999998</v>
      </c>
      <c r="F22" s="12">
        <f>E22*1.03</f>
        <v>5299.72595</v>
      </c>
      <c r="G22" s="12">
        <f>F22*1.03</f>
        <v>5458.7177284999998</v>
      </c>
      <c r="H22" s="10"/>
      <c r="I22" s="15" t="s">
        <v>50</v>
      </c>
    </row>
    <row r="23" spans="2:13" x14ac:dyDescent="0.3">
      <c r="B23" s="8" t="s">
        <v>14</v>
      </c>
      <c r="C23" s="12"/>
      <c r="D23" s="10"/>
      <c r="E23" s="10"/>
      <c r="F23" s="10"/>
      <c r="G23" s="10"/>
      <c r="H23" s="10"/>
      <c r="I23" s="15" t="s">
        <v>40</v>
      </c>
    </row>
    <row r="24" spans="2:13" x14ac:dyDescent="0.3">
      <c r="B24" s="8" t="s">
        <v>15</v>
      </c>
      <c r="C24" s="10"/>
      <c r="D24" s="10"/>
      <c r="E24" s="10"/>
      <c r="F24" s="10"/>
      <c r="G24" s="10"/>
      <c r="H24" s="10"/>
    </row>
    <row r="25" spans="2:13" x14ac:dyDescent="0.3">
      <c r="B25" s="8" t="s">
        <v>12</v>
      </c>
      <c r="C25" s="10"/>
      <c r="D25" s="10"/>
      <c r="E25" s="10"/>
      <c r="F25" s="10" t="s">
        <v>19</v>
      </c>
      <c r="G25" s="10"/>
      <c r="H25" s="10"/>
      <c r="L25" t="s">
        <v>19</v>
      </c>
    </row>
    <row r="26" spans="2:13" x14ac:dyDescent="0.3">
      <c r="B26" s="8" t="s">
        <v>16</v>
      </c>
      <c r="C26" s="12"/>
      <c r="D26" s="12"/>
      <c r="E26" s="12"/>
      <c r="F26" s="12"/>
      <c r="G26" s="12"/>
      <c r="H26" s="10"/>
    </row>
    <row r="27" spans="2:13" x14ac:dyDescent="0.3">
      <c r="B27" s="8" t="s">
        <v>51</v>
      </c>
      <c r="C27" s="10"/>
      <c r="D27" s="10"/>
      <c r="E27" s="10"/>
      <c r="F27" s="10"/>
      <c r="G27" s="10"/>
      <c r="H27" s="10"/>
    </row>
    <row r="28" spans="2:13" x14ac:dyDescent="0.3">
      <c r="B28" s="8" t="s">
        <v>17</v>
      </c>
      <c r="C28" s="10"/>
      <c r="D28" s="10" t="s">
        <v>19</v>
      </c>
      <c r="E28" s="10"/>
      <c r="F28" s="10"/>
      <c r="G28" s="10"/>
      <c r="H28" s="10"/>
    </row>
    <row r="29" spans="2:13" x14ac:dyDescent="0.3">
      <c r="B29" s="8" t="s">
        <v>18</v>
      </c>
      <c r="C29" s="10"/>
      <c r="D29" s="10"/>
      <c r="E29" s="10"/>
      <c r="F29" s="10"/>
      <c r="G29" s="10"/>
      <c r="H29" s="10"/>
    </row>
    <row r="30" spans="2:13" x14ac:dyDescent="0.3">
      <c r="B30" s="9" t="s">
        <v>52</v>
      </c>
      <c r="C30" s="16">
        <f>SUM(C21:C29)</f>
        <v>72819.928877499988</v>
      </c>
      <c r="D30" s="16">
        <f>SUM(D21:D29)</f>
        <v>30725.3</v>
      </c>
      <c r="E30" s="16">
        <f>SUM(E21:E29)</f>
        <v>30875.165000000001</v>
      </c>
      <c r="F30" s="16">
        <f>SUM(F21:F29)</f>
        <v>31029.525949999999</v>
      </c>
      <c r="G30" s="16">
        <f>SUM(G21:G29)</f>
        <v>31188.517728499999</v>
      </c>
      <c r="H30" s="2">
        <f>SUM(C30:G30)</f>
        <v>196638.43755600002</v>
      </c>
    </row>
    <row r="31" spans="2:13" x14ac:dyDescent="0.3">
      <c r="B31" s="8" t="s">
        <v>54</v>
      </c>
      <c r="C31" s="12">
        <f>C30-C17</f>
        <v>50251.928877499988</v>
      </c>
      <c r="D31" s="12">
        <f>D30-D17</f>
        <v>30725.3</v>
      </c>
      <c r="E31" s="12">
        <f>E30-E17</f>
        <v>30875.165000000001</v>
      </c>
      <c r="F31" s="12">
        <f>F30-F17</f>
        <v>31029.525949999999</v>
      </c>
      <c r="G31" s="12">
        <f>G30-G17</f>
        <v>31188.517728499999</v>
      </c>
      <c r="H31" s="3"/>
      <c r="I31" s="17" t="s">
        <v>20</v>
      </c>
      <c r="L31" s="1"/>
    </row>
    <row r="32" spans="2:13" x14ac:dyDescent="0.3">
      <c r="B32" s="8" t="s">
        <v>53</v>
      </c>
      <c r="C32" s="12">
        <f>C31*C34</f>
        <v>30402.416970887491</v>
      </c>
      <c r="D32" s="12">
        <f>D31*D34</f>
        <v>18588.806499999999</v>
      </c>
      <c r="E32" s="12">
        <f>E31*E34</f>
        <v>18679.474825000001</v>
      </c>
      <c r="F32" s="12">
        <f>F31*F34</f>
        <v>18772.863199749998</v>
      </c>
      <c r="G32" s="12">
        <f>G31*G34</f>
        <v>18869.0532257425</v>
      </c>
      <c r="H32" s="2">
        <f>SUM(C32:G32)</f>
        <v>105312.61472138</v>
      </c>
      <c r="L32" s="1"/>
    </row>
    <row r="33" spans="2:12" x14ac:dyDescent="0.3">
      <c r="B33" s="9" t="s">
        <v>55</v>
      </c>
      <c r="C33" s="16">
        <f>C30+C32</f>
        <v>103222.34584838749</v>
      </c>
      <c r="D33" s="16">
        <f>D30+D32</f>
        <v>49314.106499999994</v>
      </c>
      <c r="E33" s="16">
        <f>E30+E32</f>
        <v>49554.639825000006</v>
      </c>
      <c r="F33" s="16">
        <f>F30+F32</f>
        <v>49802.389149750001</v>
      </c>
      <c r="G33" s="16">
        <f>G30+G32</f>
        <v>50057.570954242503</v>
      </c>
      <c r="H33" s="2">
        <f>SUM(C33:G33)</f>
        <v>301951.05227737996</v>
      </c>
    </row>
    <row r="34" spans="2:12" x14ac:dyDescent="0.3">
      <c r="B34" s="8" t="s">
        <v>1</v>
      </c>
      <c r="C34" s="13">
        <v>0.60499999999999998</v>
      </c>
      <c r="D34" s="13">
        <v>0.60499999999999998</v>
      </c>
      <c r="E34" s="13">
        <v>0.60499999999999998</v>
      </c>
      <c r="F34" s="13">
        <v>0.60499999999999998</v>
      </c>
      <c r="G34" s="13">
        <v>0.60499999999999998</v>
      </c>
      <c r="H34" s="3" t="s">
        <v>19</v>
      </c>
      <c r="I34" s="6" t="s">
        <v>56</v>
      </c>
    </row>
    <row r="35" spans="2:12" x14ac:dyDescent="0.3">
      <c r="B35" s="11"/>
      <c r="C35" s="10"/>
      <c r="D35" s="10"/>
      <c r="E35" s="10"/>
      <c r="F35" s="10"/>
      <c r="G35" s="10"/>
      <c r="H35" s="10"/>
    </row>
    <row r="36" spans="2:12" x14ac:dyDescent="0.3">
      <c r="B36" s="8" t="s">
        <v>24</v>
      </c>
      <c r="C36" s="12">
        <v>100000</v>
      </c>
      <c r="D36" s="12">
        <v>50000</v>
      </c>
      <c r="E36" s="12">
        <v>50000</v>
      </c>
      <c r="F36" s="12">
        <v>50000</v>
      </c>
      <c r="G36" s="12"/>
      <c r="H36" s="10"/>
      <c r="I36" t="s">
        <v>57</v>
      </c>
    </row>
    <row r="37" spans="2:12" x14ac:dyDescent="0.3">
      <c r="B37" s="8" t="s">
        <v>28</v>
      </c>
      <c r="C37" s="18">
        <v>25000</v>
      </c>
      <c r="D37" s="18">
        <v>0</v>
      </c>
      <c r="E37" s="18">
        <v>0</v>
      </c>
      <c r="F37" s="18">
        <v>0</v>
      </c>
      <c r="G37" s="18"/>
      <c r="H37" s="10"/>
      <c r="I37" s="6" t="s">
        <v>58</v>
      </c>
    </row>
    <row r="38" spans="2:12" x14ac:dyDescent="0.3">
      <c r="B38" s="8" t="s">
        <v>25</v>
      </c>
      <c r="C38" s="18">
        <f>C37*C34</f>
        <v>15125</v>
      </c>
      <c r="D38" s="18">
        <f t="shared" ref="D38:F38" si="2">D37*0.605</f>
        <v>0</v>
      </c>
      <c r="E38" s="18">
        <f t="shared" si="2"/>
        <v>0</v>
      </c>
      <c r="F38" s="18">
        <f t="shared" si="2"/>
        <v>0</v>
      </c>
      <c r="G38" s="18"/>
      <c r="H38" s="10"/>
      <c r="I38" t="s">
        <v>59</v>
      </c>
      <c r="L38" t="s">
        <v>19</v>
      </c>
    </row>
    <row r="39" spans="2:12" x14ac:dyDescent="0.3">
      <c r="B39" s="9" t="s">
        <v>26</v>
      </c>
      <c r="C39" s="20">
        <f>C36+C38</f>
        <v>115125</v>
      </c>
      <c r="D39" s="20">
        <f>SUM(D37:D38)</f>
        <v>0</v>
      </c>
      <c r="E39" s="20">
        <f>SUM(E37:E38)</f>
        <v>0</v>
      </c>
      <c r="F39" s="20">
        <f>SUM(F37:F38)</f>
        <v>0</v>
      </c>
      <c r="G39" s="20">
        <f>SUM(G37:G38)</f>
        <v>0</v>
      </c>
      <c r="H39" s="19">
        <f>SUM(C39:G39)</f>
        <v>115125</v>
      </c>
    </row>
    <row r="40" spans="2:12" x14ac:dyDescent="0.3">
      <c r="B40" s="11"/>
      <c r="C40" s="10"/>
      <c r="D40" s="10"/>
      <c r="E40" s="10"/>
      <c r="F40" s="10"/>
      <c r="G40" s="10"/>
      <c r="H40" s="10"/>
    </row>
    <row r="41" spans="2:12" x14ac:dyDescent="0.3">
      <c r="B41" s="9" t="s">
        <v>27</v>
      </c>
      <c r="C41" s="21">
        <f>C33+C39</f>
        <v>218347.34584838749</v>
      </c>
      <c r="D41" s="21">
        <f t="shared" ref="D41:G41" si="3">D33+D39</f>
        <v>49314.106499999994</v>
      </c>
      <c r="E41" s="21">
        <f t="shared" si="3"/>
        <v>49554.639825000006</v>
      </c>
      <c r="F41" s="21">
        <f t="shared" si="3"/>
        <v>49802.389149750001</v>
      </c>
      <c r="G41" s="21">
        <f t="shared" si="3"/>
        <v>50057.570954242503</v>
      </c>
      <c r="H41" s="21">
        <f>H33+H39</f>
        <v>417076.05227737996</v>
      </c>
    </row>
    <row r="42" spans="2:12" x14ac:dyDescent="0.3">
      <c r="H42" s="4"/>
    </row>
  </sheetData>
  <hyperlinks>
    <hyperlink ref="K11" r:id="rId1" xr:uid="{DCB52C47-5C1C-4141-97EC-36A4E2D70566}"/>
    <hyperlink ref="M16" r:id="rId2" display="https://hr.berkeley.edu/labor/contracts/BX/current-rates" xr:uid="{9F774DEA-70C0-4A54-A567-92E8D6DF951E}"/>
    <hyperlink ref="M18" r:id="rId3" xr:uid="{6235665B-B72D-4A00-A32F-1723DA6A78CF}"/>
    <hyperlink ref="M17" r:id="rId4" display="https://registrar.berkeley.edu/tuition-fees-residency/tuition-fees/fee-schedule/" xr:uid="{8EBD3246-BF50-4228-A1C7-E554D0977E58}"/>
    <hyperlink ref="I34" r:id="rId5" xr:uid="{4ECE2363-D3BF-461A-A7EE-D0FB9A64F418}"/>
    <hyperlink ref="I37" r:id="rId6" display="IDC is only assessed on the first $25K of a sub" xr:uid="{29DEE9E9-2EEE-4969-939A-2804560BCB4D}"/>
  </hyperlinks>
  <pageMargins left="0.7" right="0.7" top="0.75" bottom="0.75" header="0.3" footer="0.3"/>
  <pageSetup orientation="portrait" horizontalDpi="1200" verticalDpi="1200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Leora Lawton</dc:creator>
  <cp:lastModifiedBy>Elie Draper</cp:lastModifiedBy>
  <dcterms:created xsi:type="dcterms:W3CDTF">2020-02-13T05:44:04Z</dcterms:created>
  <dcterms:modified xsi:type="dcterms:W3CDTF">2025-05-06T19:39:50Z</dcterms:modified>
</cp:coreProperties>
</file>